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13-F Holdings" sheetId="1" r:id="rId1"/>
    <sheet name="Book Value Projections" sheetId="2" r:id="rId2"/>
  </sheets>
  <calcPr calcId="125725"/>
  <smartTagPr embed="1"/>
</workbook>
</file>

<file path=xl/calcChain.xml><?xml version="1.0" encoding="utf-8"?>
<calcChain xmlns="http://schemas.openxmlformats.org/spreadsheetml/2006/main">
  <c r="B70" i="1"/>
  <c r="D61"/>
  <c r="D62"/>
  <c r="D63"/>
  <c r="D64"/>
  <c r="D65"/>
  <c r="D66"/>
  <c r="D67"/>
  <c r="D68"/>
  <c r="D60"/>
  <c r="D70" s="1"/>
  <c r="J46" s="1"/>
  <c r="C10" i="2"/>
  <c r="C13" s="1"/>
  <c r="C17" s="1"/>
  <c r="D10"/>
  <c r="D13" s="1"/>
  <c r="E10"/>
  <c r="E13" s="1"/>
  <c r="B10"/>
  <c r="B13" s="1"/>
  <c r="B17" s="1"/>
  <c r="G42" i="1"/>
  <c r="G41"/>
  <c r="G40"/>
  <c r="G39"/>
  <c r="G38"/>
  <c r="G37"/>
  <c r="G36"/>
  <c r="G35"/>
  <c r="J34"/>
  <c r="J35"/>
  <c r="J36"/>
  <c r="J37"/>
  <c r="J38"/>
  <c r="J39"/>
  <c r="J40"/>
  <c r="J41"/>
  <c r="K41" s="1"/>
  <c r="J42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J12"/>
  <c r="K12" s="1"/>
  <c r="G14"/>
  <c r="G13"/>
  <c r="G12"/>
  <c r="G11"/>
  <c r="G10"/>
  <c r="G9"/>
  <c r="G8"/>
  <c r="G7"/>
  <c r="G6"/>
  <c r="G5"/>
  <c r="J4"/>
  <c r="K4" s="1"/>
  <c r="E4"/>
  <c r="F4" s="1"/>
  <c r="G4"/>
  <c r="G3"/>
  <c r="J6"/>
  <c r="J3"/>
  <c r="K3" s="1"/>
  <c r="J5"/>
  <c r="K5" s="1"/>
  <c r="J8"/>
  <c r="J11"/>
  <c r="J13"/>
  <c r="J14"/>
  <c r="J15"/>
  <c r="J16"/>
  <c r="J18"/>
  <c r="J21"/>
  <c r="J24"/>
  <c r="J25"/>
  <c r="K25" s="1"/>
  <c r="J26"/>
  <c r="K26" s="1"/>
  <c r="J27"/>
  <c r="K27" s="1"/>
  <c r="J33"/>
  <c r="K33" s="1"/>
  <c r="K6"/>
  <c r="K13"/>
  <c r="K14"/>
  <c r="K15"/>
  <c r="K16"/>
  <c r="K18"/>
  <c r="K21"/>
  <c r="K24"/>
  <c r="K35"/>
  <c r="K36"/>
  <c r="K37"/>
  <c r="K42"/>
  <c r="E28"/>
  <c r="F28" s="1"/>
  <c r="E3"/>
  <c r="F3" s="1"/>
  <c r="E5"/>
  <c r="F5" s="1"/>
  <c r="E6"/>
  <c r="F6" s="1"/>
  <c r="E8"/>
  <c r="F8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21"/>
  <c r="F21" s="1"/>
  <c r="E24"/>
  <c r="F24" s="1"/>
  <c r="E25"/>
  <c r="F25" s="1"/>
  <c r="E26"/>
  <c r="F26" s="1"/>
  <c r="E27"/>
  <c r="F27" s="1"/>
  <c r="E29"/>
  <c r="F29" s="1"/>
  <c r="E32"/>
  <c r="F32" s="1"/>
  <c r="E33"/>
  <c r="F33" s="1"/>
  <c r="E34"/>
  <c r="F34" s="1"/>
  <c r="E35"/>
  <c r="F35" s="1"/>
  <c r="E36"/>
  <c r="F36" s="1"/>
  <c r="E37"/>
  <c r="F37" s="1"/>
  <c r="E41"/>
  <c r="F41" s="1"/>
  <c r="E42"/>
  <c r="F42" s="1"/>
  <c r="E7"/>
  <c r="F7" s="1"/>
  <c r="C2"/>
  <c r="G2" s="1"/>
  <c r="K11" l="1"/>
  <c r="K8"/>
  <c r="J2"/>
  <c r="K2" s="1"/>
  <c r="K39"/>
  <c r="J31"/>
  <c r="K31" s="1"/>
  <c r="J29"/>
  <c r="K29" s="1"/>
  <c r="J23"/>
  <c r="K23" s="1"/>
  <c r="J19"/>
  <c r="K19" s="1"/>
  <c r="J17"/>
  <c r="K17" s="1"/>
  <c r="J10"/>
  <c r="K10" s="1"/>
  <c r="E10"/>
  <c r="F10" s="1"/>
  <c r="E19"/>
  <c r="F19" s="1"/>
  <c r="E22"/>
  <c r="F22" s="1"/>
  <c r="E39"/>
  <c r="F39" s="1"/>
  <c r="K40"/>
  <c r="K38"/>
  <c r="K34"/>
  <c r="J32"/>
  <c r="K32" s="1"/>
  <c r="J30"/>
  <c r="K30" s="1"/>
  <c r="J28"/>
  <c r="K28" s="1"/>
  <c r="J22"/>
  <c r="K22" s="1"/>
  <c r="J20"/>
  <c r="K20" s="1"/>
  <c r="J9"/>
  <c r="K9" s="1"/>
  <c r="J7"/>
  <c r="E2"/>
  <c r="F2" s="1"/>
  <c r="E38"/>
  <c r="F38" s="1"/>
  <c r="E23"/>
  <c r="F23" s="1"/>
  <c r="E9"/>
  <c r="F9" s="1"/>
  <c r="E30"/>
  <c r="F30" s="1"/>
  <c r="E20"/>
  <c r="F20" s="1"/>
  <c r="E31"/>
  <c r="F31" s="1"/>
  <c r="E40"/>
  <c r="F40" s="1"/>
  <c r="K7" l="1"/>
  <c r="I44"/>
  <c r="I48" s="1"/>
  <c r="J44"/>
  <c r="K44" l="1"/>
  <c r="J48"/>
  <c r="K48" l="1"/>
  <c r="J50"/>
  <c r="B18" i="2" l="1"/>
  <c r="B19" s="1"/>
  <c r="B20" s="1"/>
  <c r="B23" s="1"/>
  <c r="B26" s="1"/>
  <c r="B27" s="1"/>
  <c r="C18"/>
  <c r="C19" s="1"/>
  <c r="C20" s="1"/>
  <c r="C23" s="1"/>
  <c r="C26" s="1"/>
  <c r="C27" s="1"/>
</calcChain>
</file>

<file path=xl/sharedStrings.xml><?xml version="1.0" encoding="utf-8"?>
<sst xmlns="http://schemas.openxmlformats.org/spreadsheetml/2006/main" count="137" uniqueCount="136">
  <si>
    <t>Holding</t>
  </si>
  <si>
    <t>Ticker</t>
  </si>
  <si>
    <t>American Express</t>
  </si>
  <si>
    <t>AXP</t>
  </si>
  <si>
    <t>Bank of America</t>
  </si>
  <si>
    <t>BAC</t>
  </si>
  <si>
    <t>Costco</t>
  </si>
  <si>
    <t>Iron Mountain</t>
  </si>
  <si>
    <t>Lowes Companies</t>
  </si>
  <si>
    <t>Nalco Holding</t>
  </si>
  <si>
    <t>Union Pacific</t>
  </si>
  <si>
    <t>Wabco Holdings</t>
  </si>
  <si>
    <t>Washington Post</t>
  </si>
  <si>
    <t>Burlington Northern Santa Fe</t>
  </si>
  <si>
    <t>CarMax</t>
  </si>
  <si>
    <t>Coca Cola</t>
  </si>
  <si>
    <t>Comcast</t>
  </si>
  <si>
    <t>Comdisco Holding Co</t>
  </si>
  <si>
    <t>Conoco Phillips</t>
  </si>
  <si>
    <t>Eaton Corporation</t>
  </si>
  <si>
    <t>Gannett Inc</t>
  </si>
  <si>
    <t>General Electric</t>
  </si>
  <si>
    <t>GlaxoSmithKline</t>
  </si>
  <si>
    <t>Home Depot</t>
  </si>
  <si>
    <t>Ingersoll Rand</t>
  </si>
  <si>
    <t>Johnson &amp; Johnson</t>
  </si>
  <si>
    <t>Kraft Foods Inc</t>
  </si>
  <si>
    <t>M&amp;T Bank</t>
  </si>
  <si>
    <t>Moodys</t>
  </si>
  <si>
    <t>NRG Energy Inc</t>
  </si>
  <si>
    <t>Nike</t>
  </si>
  <si>
    <t>Norfolk Southern</t>
  </si>
  <si>
    <t>Proctor &amp; Gamble</t>
  </si>
  <si>
    <t>Sun Trust Banks</t>
  </si>
  <si>
    <t>Torchmark Corp.</t>
  </si>
  <si>
    <t>US Bancorp</t>
  </si>
  <si>
    <t>USG Corporation</t>
  </si>
  <si>
    <t>United Parcel Service</t>
  </si>
  <si>
    <t>United Health Group</t>
  </si>
  <si>
    <t>Wal Mart</t>
  </si>
  <si>
    <t>Wells Fargo</t>
  </si>
  <si>
    <t>Wellpoint Inc</t>
  </si>
  <si>
    <t>Wesco Financial</t>
  </si>
  <si>
    <t>BNI</t>
  </si>
  <si>
    <t>KMX</t>
  </si>
  <si>
    <t>KO</t>
  </si>
  <si>
    <t>CDCO.OB</t>
  </si>
  <si>
    <t>COP</t>
  </si>
  <si>
    <t>COST</t>
  </si>
  <si>
    <t>ETN</t>
  </si>
  <si>
    <t>GCI</t>
  </si>
  <si>
    <t>GE</t>
  </si>
  <si>
    <t>GSK</t>
  </si>
  <si>
    <t>HD</t>
  </si>
  <si>
    <t>IR</t>
  </si>
  <si>
    <t>IRM</t>
  </si>
  <si>
    <t>JNJ</t>
  </si>
  <si>
    <t>KFT</t>
  </si>
  <si>
    <t>MTB</t>
  </si>
  <si>
    <t>MCO</t>
  </si>
  <si>
    <t>NRG</t>
  </si>
  <si>
    <t>NLC</t>
  </si>
  <si>
    <t>NKE</t>
  </si>
  <si>
    <t>NSC</t>
  </si>
  <si>
    <t>PG</t>
  </si>
  <si>
    <t>STI</t>
  </si>
  <si>
    <t>TMK</t>
  </si>
  <si>
    <t>USB</t>
  </si>
  <si>
    <t>USG</t>
  </si>
  <si>
    <t>UNP</t>
  </si>
  <si>
    <t>UPS</t>
  </si>
  <si>
    <t>UNH</t>
  </si>
  <si>
    <t>WBC</t>
  </si>
  <si>
    <t>WMT</t>
  </si>
  <si>
    <t>WPO</t>
  </si>
  <si>
    <t>WFC</t>
  </si>
  <si>
    <t>WLP</t>
  </si>
  <si>
    <t>WSC</t>
  </si>
  <si>
    <t>GRAND TOTAL</t>
  </si>
  <si>
    <t>CMCSK</t>
  </si>
  <si>
    <t>LOW</t>
  </si>
  <si>
    <t>Sanofi Aventis</t>
  </si>
  <si>
    <t>SNY</t>
  </si>
  <si>
    <t>Share Count % Change</t>
  </si>
  <si>
    <t>Shares at 6/30/2009</t>
  </si>
  <si>
    <t>Shares at 9/30/2009</t>
  </si>
  <si>
    <t>Share Count Change in Q2</t>
  </si>
  <si>
    <t>Quote 6/30/2009</t>
  </si>
  <si>
    <t>Market Value 
6/30/2009</t>
  </si>
  <si>
    <t>Market Value 9/30/2009</t>
  </si>
  <si>
    <t>% Change Q3</t>
  </si>
  <si>
    <t>Beckton Dickson &amp; Co.</t>
  </si>
  <si>
    <t>BDX</t>
  </si>
  <si>
    <t>ADJUSTED GRAND TOTAL</t>
  </si>
  <si>
    <t>Insurance - Underwritng</t>
  </si>
  <si>
    <t>Insurance - Investment Income</t>
  </si>
  <si>
    <t>Utilities and Energy</t>
  </si>
  <si>
    <t>Manufacturing, service, and retailing</t>
  </si>
  <si>
    <t>Finance &amp; Financial Products</t>
  </si>
  <si>
    <t>Other</t>
  </si>
  <si>
    <t>Share Count</t>
  </si>
  <si>
    <t xml:space="preserve">   Operating Earnings</t>
  </si>
  <si>
    <t xml:space="preserve">   Net Earnings</t>
  </si>
  <si>
    <t>Estimated change in book value per share</t>
  </si>
  <si>
    <t xml:space="preserve">  </t>
  </si>
  <si>
    <t>Berkshire Hathaway Q3 2009 Projections</t>
  </si>
  <si>
    <t>Book Value Projections:</t>
  </si>
  <si>
    <t>Net Earnings Projection/Retained Earnings</t>
  </si>
  <si>
    <t>Investment Portfolio Change (unrealized)</t>
  </si>
  <si>
    <t>Projected book value on 9/30/09</t>
  </si>
  <si>
    <t>Less Deferred Tax Liablity (@ 35% tax)</t>
  </si>
  <si>
    <t>Reported Book Value per share on 6/30/09</t>
  </si>
  <si>
    <t>Earnings Projections (amounts in millions)</t>
  </si>
  <si>
    <t>Change in book value for quarter</t>
  </si>
  <si>
    <t>Realized Investment Gains/Losses and Derivatives Mark-to-Market Gains/Losss</t>
  </si>
  <si>
    <t>Projected Increase in Portfolio Value:</t>
  </si>
  <si>
    <t>Estimated Increase in Shareholders Equity</t>
  </si>
  <si>
    <t>Quote 9/30/2009</t>
  </si>
  <si>
    <t>September 1-2, 2009</t>
  </si>
  <si>
    <t>July 20-22, 2009</t>
  </si>
  <si>
    <t>Date</t>
  </si>
  <si>
    <t>Shares</t>
  </si>
  <si>
    <t>Price</t>
  </si>
  <si>
    <t>Proceeds</t>
  </si>
  <si>
    <t>Totals</t>
  </si>
  <si>
    <t>Plus Estimated Proceeds from Moody's Sales (Note 1)</t>
  </si>
  <si>
    <t>Note 1: Links to SEC Forms for Moody's Sales:</t>
  </si>
  <si>
    <t>Summary:</t>
  </si>
  <si>
    <t>Q3 2009 Estimate (LOW)</t>
  </si>
  <si>
    <t>Q3 2009 Estimate (HIGH)</t>
  </si>
  <si>
    <t>HIGH</t>
  </si>
  <si>
    <t>Q2 2009 ACTUAL</t>
  </si>
  <si>
    <t>Q3 2008 ACTUAL</t>
  </si>
  <si>
    <t>Link to Form 13F - Portfolio as of June 30, 2009</t>
  </si>
  <si>
    <t>Share count as of 6/30/2009</t>
  </si>
  <si>
    <t>Prices as of 9/30/09 courtesy of Google Finance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</si>
</sst>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ourier New"/>
      <family val="3"/>
    </font>
    <font>
      <sz val="8"/>
      <color theme="1"/>
      <name val="Courier New"/>
      <family val="3"/>
    </font>
    <font>
      <b/>
      <sz val="8"/>
      <color indexed="8"/>
      <name val="Courier New"/>
      <family val="3"/>
    </font>
    <font>
      <sz val="8"/>
      <color rgb="FFFF0000"/>
      <name val="Courier New"/>
      <family val="3"/>
    </font>
    <font>
      <sz val="8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8"/>
      <color theme="1"/>
      <name val="Courier New"/>
      <family val="3"/>
    </font>
    <font>
      <u/>
      <sz val="11"/>
      <color theme="10"/>
      <name val="Calibri"/>
      <family val="2"/>
    </font>
    <font>
      <sz val="10"/>
      <color indexed="8"/>
      <name val="Courier New"/>
      <family val="3"/>
    </font>
    <font>
      <u/>
      <sz val="8"/>
      <color theme="1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2" borderId="0" xfId="0" applyFont="1" applyFill="1" applyBorder="1" applyAlignment="1">
      <alignment horizontal="center" vertical="top" wrapText="1"/>
    </xf>
    <xf numFmtId="164" fontId="3" fillId="2" borderId="0" xfId="1" applyNumberFormat="1" applyFont="1" applyFill="1" applyBorder="1" applyAlignment="1">
      <alignment horizontal="center" vertical="top" wrapText="1"/>
    </xf>
    <xf numFmtId="43" fontId="3" fillId="2" borderId="0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164" fontId="3" fillId="0" borderId="0" xfId="1" applyNumberFormat="1" applyFont="1" applyBorder="1"/>
    <xf numFmtId="165" fontId="3" fillId="0" borderId="0" xfId="2" applyNumberFormat="1" applyFont="1" applyBorder="1"/>
    <xf numFmtId="43" fontId="3" fillId="0" borderId="0" xfId="1" applyFont="1" applyBorder="1"/>
    <xf numFmtId="165" fontId="3" fillId="2" borderId="0" xfId="2" applyNumberFormat="1" applyFont="1" applyFill="1" applyBorder="1" applyAlignment="1">
      <alignment horizontal="center" vertical="top" wrapText="1"/>
    </xf>
    <xf numFmtId="164" fontId="3" fillId="0" borderId="0" xfId="1" applyNumberFormat="1" applyFont="1" applyBorder="1" applyAlignment="1">
      <alignment horizontal="center" vertical="top" wrapText="1"/>
    </xf>
    <xf numFmtId="0" fontId="3" fillId="0" borderId="0" xfId="0" applyFont="1" applyFill="1" applyBorder="1"/>
    <xf numFmtId="43" fontId="3" fillId="3" borderId="0" xfId="1" applyFont="1" applyFill="1" applyBorder="1" applyAlignment="1">
      <alignment horizontal="center" vertical="top" wrapText="1"/>
    </xf>
    <xf numFmtId="0" fontId="6" fillId="0" borderId="0" xfId="0" applyFont="1" applyBorder="1"/>
    <xf numFmtId="164" fontId="6" fillId="0" borderId="0" xfId="1" applyNumberFormat="1" applyFont="1" applyBorder="1"/>
    <xf numFmtId="43" fontId="7" fillId="0" borderId="0" xfId="1" applyFont="1" applyBorder="1"/>
    <xf numFmtId="0" fontId="8" fillId="0" borderId="0" xfId="0" applyFont="1"/>
    <xf numFmtId="0" fontId="9" fillId="0" borderId="0" xfId="0" applyFont="1"/>
    <xf numFmtId="43" fontId="8" fillId="0" borderId="0" xfId="1" applyFont="1"/>
    <xf numFmtId="9" fontId="8" fillId="0" borderId="0" xfId="2" applyFont="1"/>
    <xf numFmtId="164" fontId="8" fillId="0" borderId="0" xfId="1" applyNumberFormat="1" applyFont="1"/>
    <xf numFmtId="0" fontId="11" fillId="0" borderId="0" xfId="0" applyFont="1"/>
    <xf numFmtId="0" fontId="4" fillId="0" borderId="0" xfId="0" applyFont="1"/>
    <xf numFmtId="164" fontId="4" fillId="0" borderId="0" xfId="1" applyNumberFormat="1" applyFont="1"/>
    <xf numFmtId="164" fontId="11" fillId="0" borderId="3" xfId="1" applyNumberFormat="1" applyFont="1" applyBorder="1"/>
    <xf numFmtId="164" fontId="4" fillId="0" borderId="0" xfId="1" applyNumberFormat="1" applyFont="1" applyBorder="1"/>
    <xf numFmtId="164" fontId="11" fillId="0" borderId="2" xfId="1" applyNumberFormat="1" applyFont="1" applyBorder="1"/>
    <xf numFmtId="164" fontId="11" fillId="0" borderId="0" xfId="1" applyNumberFormat="1" applyFont="1" applyBorder="1"/>
    <xf numFmtId="9" fontId="4" fillId="0" borderId="0" xfId="2" applyFont="1"/>
    <xf numFmtId="164" fontId="11" fillId="0" borderId="0" xfId="1" applyNumberFormat="1" applyFont="1"/>
    <xf numFmtId="0" fontId="11" fillId="4" borderId="0" xfId="0" applyFont="1" applyFill="1"/>
    <xf numFmtId="0" fontId="11" fillId="0" borderId="0" xfId="0" applyFont="1" applyFill="1"/>
    <xf numFmtId="164" fontId="11" fillId="0" borderId="0" xfId="1" applyNumberFormat="1" applyFont="1" applyFill="1"/>
    <xf numFmtId="0" fontId="4" fillId="0" borderId="0" xfId="0" applyFont="1" applyFill="1"/>
    <xf numFmtId="164" fontId="4" fillId="0" borderId="0" xfId="1" applyNumberFormat="1" applyFont="1" applyFill="1"/>
    <xf numFmtId="164" fontId="11" fillId="0" borderId="2" xfId="1" applyNumberFormat="1" applyFont="1" applyFill="1" applyBorder="1"/>
    <xf numFmtId="164" fontId="11" fillId="4" borderId="0" xfId="1" applyNumberFormat="1" applyFont="1" applyFill="1" applyAlignment="1">
      <alignment horizontal="center"/>
    </xf>
    <xf numFmtId="0" fontId="11" fillId="4" borderId="0" xfId="0" applyFont="1" applyFill="1" applyAlignment="1">
      <alignment horizontal="center" vertical="top" wrapText="1"/>
    </xf>
    <xf numFmtId="0" fontId="11" fillId="5" borderId="0" xfId="0" applyFont="1" applyFill="1"/>
    <xf numFmtId="165" fontId="4" fillId="0" borderId="0" xfId="2" applyNumberFormat="1" applyFont="1"/>
    <xf numFmtId="0" fontId="4" fillId="4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43" fontId="4" fillId="0" borderId="0" xfId="1" applyFont="1" applyFill="1" applyBorder="1"/>
    <xf numFmtId="0" fontId="7" fillId="0" borderId="0" xfId="0" applyFont="1" applyBorder="1"/>
    <xf numFmtId="164" fontId="7" fillId="0" borderId="0" xfId="1" applyNumberFormat="1" applyFont="1" applyBorder="1"/>
    <xf numFmtId="165" fontId="7" fillId="0" borderId="0" xfId="2" applyNumberFormat="1" applyFont="1" applyBorder="1"/>
    <xf numFmtId="43" fontId="7" fillId="0" borderId="0" xfId="1" applyFont="1" applyFill="1" applyBorder="1"/>
    <xf numFmtId="0" fontId="13" fillId="0" borderId="0" xfId="0" applyFont="1" applyBorder="1"/>
    <xf numFmtId="14" fontId="3" fillId="0" borderId="0" xfId="0" applyNumberFormat="1" applyFont="1" applyBorder="1"/>
    <xf numFmtId="167" fontId="3" fillId="0" borderId="0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4" fontId="5" fillId="0" borderId="2" xfId="0" applyNumberFormat="1" applyFont="1" applyBorder="1"/>
    <xf numFmtId="164" fontId="5" fillId="0" borderId="2" xfId="1" applyNumberFormat="1" applyFont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/>
    </xf>
    <xf numFmtId="0" fontId="3" fillId="4" borderId="0" xfId="0" applyFont="1" applyFill="1" applyBorder="1"/>
    <xf numFmtId="164" fontId="3" fillId="4" borderId="0" xfId="1" applyNumberFormat="1" applyFont="1" applyFill="1" applyBorder="1"/>
    <xf numFmtId="0" fontId="14" fillId="0" borderId="0" xfId="3" applyFont="1" applyBorder="1" applyAlignment="1" applyProtection="1"/>
    <xf numFmtId="166" fontId="14" fillId="0" borderId="0" xfId="3" applyNumberFormat="1" applyFont="1" applyBorder="1" applyAlignment="1" applyProtection="1">
      <alignment horizontal="left"/>
    </xf>
    <xf numFmtId="164" fontId="3" fillId="0" borderId="0" xfId="1" applyNumberFormat="1" applyFont="1" applyFill="1" applyBorder="1"/>
    <xf numFmtId="43" fontId="5" fillId="0" borderId="0" xfId="1" applyFont="1" applyFill="1" applyBorder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164" fontId="5" fillId="0" borderId="0" xfId="1" applyNumberFormat="1" applyFont="1" applyFill="1" applyBorder="1"/>
    <xf numFmtId="165" fontId="3" fillId="0" borderId="0" xfId="2" applyNumberFormat="1" applyFont="1" applyFill="1" applyBorder="1"/>
    <xf numFmtId="0" fontId="5" fillId="6" borderId="0" xfId="0" applyFont="1" applyFill="1" applyBorder="1" applyAlignment="1">
      <alignment horizontal="right"/>
    </xf>
    <xf numFmtId="0" fontId="0" fillId="6" borderId="0" xfId="0" applyFill="1" applyAlignment="1">
      <alignment horizontal="right"/>
    </xf>
    <xf numFmtId="164" fontId="5" fillId="6" borderId="0" xfId="1" applyNumberFormat="1" applyFont="1" applyFill="1" applyBorder="1"/>
    <xf numFmtId="165" fontId="5" fillId="6" borderId="0" xfId="2" applyNumberFormat="1" applyFont="1" applyFill="1" applyBorder="1"/>
    <xf numFmtId="0" fontId="3" fillId="6" borderId="0" xfId="0" applyFont="1" applyFill="1" applyBorder="1"/>
    <xf numFmtId="164" fontId="3" fillId="6" borderId="0" xfId="1" applyNumberFormat="1" applyFont="1" applyFill="1" applyBorder="1"/>
    <xf numFmtId="43" fontId="3" fillId="6" borderId="0" xfId="1" applyFont="1" applyFill="1" applyBorder="1"/>
    <xf numFmtId="165" fontId="3" fillId="6" borderId="0" xfId="2" applyNumberFormat="1" applyFont="1" applyFill="1" applyBorder="1"/>
    <xf numFmtId="0" fontId="3" fillId="6" borderId="0" xfId="0" applyFont="1" applyFill="1" applyBorder="1" applyAlignment="1">
      <alignment horizontal="right"/>
    </xf>
    <xf numFmtId="164" fontId="5" fillId="6" borderId="1" xfId="1" applyNumberFormat="1" applyFont="1" applyFill="1" applyBorder="1"/>
    <xf numFmtId="165" fontId="5" fillId="6" borderId="1" xfId="2" applyNumberFormat="1" applyFont="1" applyFill="1" applyBorder="1"/>
    <xf numFmtId="43" fontId="5" fillId="6" borderId="0" xfId="1" applyFont="1" applyFill="1" applyBorder="1" applyAlignment="1">
      <alignment horizontal="right" vertical="top"/>
    </xf>
    <xf numFmtId="0" fontId="10" fillId="6" borderId="0" xfId="0" applyFont="1" applyFill="1" applyAlignment="1">
      <alignment horizontal="right" vertical="top"/>
    </xf>
    <xf numFmtId="43" fontId="5" fillId="6" borderId="0" xfId="1" applyFont="1" applyFill="1" applyBorder="1" applyAlignment="1">
      <alignment horizontal="right" vertical="top"/>
    </xf>
    <xf numFmtId="0" fontId="10" fillId="6" borderId="0" xfId="0" applyFont="1" applyFill="1" applyAlignment="1">
      <alignment horizontal="right" vertical="top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c.gov/Archives/edgar/data/1067983/000095012309035453/v53429ae13fvhr.txt" TargetMode="External"/><Relationship Id="rId2" Type="http://schemas.openxmlformats.org/officeDocument/2006/relationships/hyperlink" Target="http://www.sec.gov/Archives/edgar/data/109694/000118143109042750/xslF345X03/rrd252344.xml" TargetMode="External"/><Relationship Id="rId1" Type="http://schemas.openxmlformats.org/officeDocument/2006/relationships/hyperlink" Target="http://www.sec.gov/Archives/edgar/data/109694/000118143109036112/xslF345X03/rrd248885.x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Normal="100" workbookViewId="0">
      <pane ySplit="1" topLeftCell="A2" activePane="bottomLeft" state="frozen"/>
      <selection pane="bottomLeft" activeCell="E11" sqref="E11"/>
    </sheetView>
  </sheetViews>
  <sheetFormatPr defaultColWidth="23.140625" defaultRowHeight="11.25"/>
  <cols>
    <col min="1" max="1" width="29.7109375" style="5" bestFit="1" customWidth="1"/>
    <col min="2" max="2" width="12" style="5" bestFit="1" customWidth="1"/>
    <col min="3" max="3" width="16.140625" style="6" bestFit="1" customWidth="1"/>
    <col min="4" max="4" width="14.140625" style="6" bestFit="1" customWidth="1"/>
    <col min="5" max="5" width="13.140625" style="6" bestFit="1" customWidth="1"/>
    <col min="6" max="6" width="15.140625" style="6" bestFit="1" customWidth="1"/>
    <col min="7" max="7" width="11" style="8" bestFit="1" customWidth="1"/>
    <col min="8" max="8" width="10" style="8" bestFit="1" customWidth="1"/>
    <col min="9" max="10" width="17.28515625" style="6" bestFit="1" customWidth="1"/>
    <col min="11" max="11" width="12" style="7" bestFit="1" customWidth="1"/>
    <col min="12" max="12" width="23.140625" style="6"/>
    <col min="13" max="16384" width="23.140625" style="5"/>
  </cols>
  <sheetData>
    <row r="1" spans="1:12" s="4" customFormat="1" ht="22.5">
      <c r="A1" s="1" t="s">
        <v>0</v>
      </c>
      <c r="B1" s="1" t="s">
        <v>1</v>
      </c>
      <c r="C1" s="2" t="s">
        <v>84</v>
      </c>
      <c r="D1" s="2" t="s">
        <v>85</v>
      </c>
      <c r="E1" s="2" t="s">
        <v>86</v>
      </c>
      <c r="F1" s="2" t="s">
        <v>83</v>
      </c>
      <c r="G1" s="3" t="s">
        <v>87</v>
      </c>
      <c r="H1" s="12" t="s">
        <v>117</v>
      </c>
      <c r="I1" s="2" t="s">
        <v>88</v>
      </c>
      <c r="J1" s="2" t="s">
        <v>89</v>
      </c>
      <c r="K1" s="9" t="s">
        <v>90</v>
      </c>
      <c r="L1" s="10"/>
    </row>
    <row r="2" spans="1:12">
      <c r="A2" s="5" t="s">
        <v>2</v>
      </c>
      <c r="B2" s="5" t="s">
        <v>3</v>
      </c>
      <c r="C2" s="6">
        <f>17225400+7994634+120255879+1943100+1399713+839832+1952142</f>
        <v>151610700</v>
      </c>
      <c r="D2" s="6">
        <v>151610700</v>
      </c>
      <c r="E2" s="6">
        <f>D2-C2</f>
        <v>0</v>
      </c>
      <c r="F2" s="7">
        <f>E2/C2</f>
        <v>0</v>
      </c>
      <c r="G2" s="8">
        <f t="shared" ref="G2:G42" si="0">I2/C2</f>
        <v>23.240002189819055</v>
      </c>
      <c r="H2" s="42">
        <v>33.9</v>
      </c>
      <c r="I2" s="6">
        <v>3523433000</v>
      </c>
      <c r="J2" s="6">
        <f>D2*H2</f>
        <v>5139602730</v>
      </c>
      <c r="K2" s="7">
        <f>(J2/I2)-1</f>
        <v>0.45869177305202058</v>
      </c>
    </row>
    <row r="3" spans="1:12">
      <c r="A3" s="11" t="s">
        <v>4</v>
      </c>
      <c r="B3" s="5" t="s">
        <v>5</v>
      </c>
      <c r="C3" s="6">
        <v>5000000</v>
      </c>
      <c r="D3" s="6">
        <v>5000000</v>
      </c>
      <c r="E3" s="6">
        <f t="shared" ref="E3:E42" si="1">D3-C3</f>
        <v>0</v>
      </c>
      <c r="F3" s="7">
        <f t="shared" ref="F3:F42" si="2">E3/C3</f>
        <v>0</v>
      </c>
      <c r="G3" s="8">
        <f t="shared" si="0"/>
        <v>13.2</v>
      </c>
      <c r="H3" s="42">
        <v>16.920000000000002</v>
      </c>
      <c r="I3" s="6">
        <v>66000000</v>
      </c>
      <c r="J3" s="6">
        <f t="shared" ref="J3:J42" si="3">D3*H3</f>
        <v>84600000.000000015</v>
      </c>
      <c r="K3" s="7">
        <f t="shared" ref="K3:K42" si="4">(J3/I3)-1</f>
        <v>0.28181818181818197</v>
      </c>
    </row>
    <row r="4" spans="1:12">
      <c r="A4" s="11" t="s">
        <v>91</v>
      </c>
      <c r="B4" s="5" t="s">
        <v>92</v>
      </c>
      <c r="C4" s="6">
        <v>1200000</v>
      </c>
      <c r="D4" s="6">
        <v>1200000</v>
      </c>
      <c r="E4" s="6">
        <f t="shared" ref="E4" si="5">D4-C4</f>
        <v>0</v>
      </c>
      <c r="F4" s="7">
        <f t="shared" ref="F4" si="6">E4/C4</f>
        <v>0</v>
      </c>
      <c r="G4" s="8">
        <f t="shared" si="0"/>
        <v>71.31</v>
      </c>
      <c r="H4" s="42">
        <v>69.75</v>
      </c>
      <c r="I4" s="6">
        <v>85572000</v>
      </c>
      <c r="J4" s="6">
        <f t="shared" ref="J4" si="7">D4*H4</f>
        <v>83700000</v>
      </c>
      <c r="K4" s="7">
        <f t="shared" ref="K4" si="8">(J4/I4)-1</f>
        <v>-2.1876314682372722E-2</v>
      </c>
    </row>
    <row r="5" spans="1:12">
      <c r="A5" s="5" t="s">
        <v>13</v>
      </c>
      <c r="B5" s="5" t="s">
        <v>43</v>
      </c>
      <c r="C5" s="6">
        <v>76777029</v>
      </c>
      <c r="D5" s="6">
        <v>76777029</v>
      </c>
      <c r="E5" s="6">
        <f t="shared" si="1"/>
        <v>0</v>
      </c>
      <c r="F5" s="7">
        <f t="shared" si="2"/>
        <v>0</v>
      </c>
      <c r="G5" s="8">
        <f t="shared" si="0"/>
        <v>73.540003742525641</v>
      </c>
      <c r="H5" s="42">
        <v>79.73</v>
      </c>
      <c r="I5" s="6">
        <v>5646183000</v>
      </c>
      <c r="J5" s="6">
        <f t="shared" si="3"/>
        <v>6121432522.1700001</v>
      </c>
      <c r="K5" s="7">
        <f t="shared" si="4"/>
        <v>8.4171824074777524E-2</v>
      </c>
    </row>
    <row r="6" spans="1:12">
      <c r="A6" s="5" t="s">
        <v>14</v>
      </c>
      <c r="B6" s="5" t="s">
        <v>44</v>
      </c>
      <c r="C6" s="6">
        <v>9000000</v>
      </c>
      <c r="D6" s="6">
        <v>9000000</v>
      </c>
      <c r="E6" s="6">
        <f t="shared" si="1"/>
        <v>0</v>
      </c>
      <c r="F6" s="7">
        <f t="shared" si="2"/>
        <v>0</v>
      </c>
      <c r="G6" s="8">
        <f t="shared" si="0"/>
        <v>14.702222222222222</v>
      </c>
      <c r="H6" s="42">
        <v>20.9</v>
      </c>
      <c r="I6" s="6">
        <v>132320000</v>
      </c>
      <c r="J6" s="6">
        <f>D6*H6</f>
        <v>188100000</v>
      </c>
      <c r="K6" s="7">
        <f t="shared" si="4"/>
        <v>0.42155380894800487</v>
      </c>
    </row>
    <row r="7" spans="1:12">
      <c r="A7" s="5" t="s">
        <v>15</v>
      </c>
      <c r="B7" s="5" t="s">
        <v>45</v>
      </c>
      <c r="C7" s="6">
        <v>200000000</v>
      </c>
      <c r="D7" s="6">
        <v>200000000</v>
      </c>
      <c r="E7" s="6">
        <f t="shared" si="1"/>
        <v>0</v>
      </c>
      <c r="F7" s="7">
        <f t="shared" si="2"/>
        <v>0</v>
      </c>
      <c r="G7" s="8">
        <f t="shared" si="0"/>
        <v>47.989995</v>
      </c>
      <c r="H7" s="42">
        <v>53.7</v>
      </c>
      <c r="I7" s="6">
        <v>9597999000</v>
      </c>
      <c r="J7" s="6">
        <f t="shared" si="3"/>
        <v>10740000000</v>
      </c>
      <c r="K7" s="7">
        <f t="shared" si="4"/>
        <v>0.11898323806868505</v>
      </c>
    </row>
    <row r="8" spans="1:12">
      <c r="A8" s="5" t="s">
        <v>16</v>
      </c>
      <c r="B8" s="5" t="s">
        <v>79</v>
      </c>
      <c r="C8" s="6">
        <v>12000000</v>
      </c>
      <c r="D8" s="6">
        <v>12000000</v>
      </c>
      <c r="E8" s="6">
        <f t="shared" si="1"/>
        <v>0</v>
      </c>
      <c r="F8" s="7">
        <f t="shared" si="2"/>
        <v>0</v>
      </c>
      <c r="G8" s="8">
        <f t="shared" si="0"/>
        <v>14.1</v>
      </c>
      <c r="H8" s="42">
        <v>16.079999999999998</v>
      </c>
      <c r="I8" s="6">
        <v>169200000</v>
      </c>
      <c r="J8" s="6">
        <f t="shared" si="3"/>
        <v>192959999.99999997</v>
      </c>
      <c r="K8" s="7">
        <f t="shared" si="4"/>
        <v>0.14042553191489349</v>
      </c>
    </row>
    <row r="9" spans="1:12">
      <c r="A9" s="5" t="s">
        <v>17</v>
      </c>
      <c r="B9" s="5" t="s">
        <v>46</v>
      </c>
      <c r="C9" s="6">
        <v>1538377</v>
      </c>
      <c r="D9" s="6">
        <v>1538377</v>
      </c>
      <c r="E9" s="6">
        <f t="shared" si="1"/>
        <v>0</v>
      </c>
      <c r="F9" s="7">
        <f t="shared" si="2"/>
        <v>0</v>
      </c>
      <c r="G9" s="8">
        <f t="shared" si="0"/>
        <v>7.4994620954421443</v>
      </c>
      <c r="H9" s="42">
        <v>8.24</v>
      </c>
      <c r="I9" s="6">
        <v>11537000</v>
      </c>
      <c r="J9" s="6">
        <f t="shared" si="3"/>
        <v>12676226.48</v>
      </c>
      <c r="K9" s="7">
        <f t="shared" si="4"/>
        <v>9.8745469359452276E-2</v>
      </c>
    </row>
    <row r="10" spans="1:12">
      <c r="A10" s="5" t="s">
        <v>18</v>
      </c>
      <c r="B10" s="5" t="s">
        <v>47</v>
      </c>
      <c r="C10" s="6">
        <v>64485759</v>
      </c>
      <c r="D10" s="6">
        <v>64485759</v>
      </c>
      <c r="E10" s="6">
        <f t="shared" si="1"/>
        <v>0</v>
      </c>
      <c r="F10" s="7">
        <f t="shared" si="2"/>
        <v>0</v>
      </c>
      <c r="G10" s="8">
        <f t="shared" si="0"/>
        <v>42.05999963495816</v>
      </c>
      <c r="H10" s="42">
        <v>45.16</v>
      </c>
      <c r="I10" s="6">
        <v>2712271000</v>
      </c>
      <c r="J10" s="6">
        <f t="shared" si="3"/>
        <v>2912176876.4399996</v>
      </c>
      <c r="K10" s="7">
        <f t="shared" si="4"/>
        <v>7.3704241368211187E-2</v>
      </c>
    </row>
    <row r="11" spans="1:12">
      <c r="A11" s="5" t="s">
        <v>6</v>
      </c>
      <c r="B11" s="5" t="s">
        <v>48</v>
      </c>
      <c r="C11" s="6">
        <v>5254000</v>
      </c>
      <c r="D11" s="6">
        <v>5254000</v>
      </c>
      <c r="E11" s="6">
        <f t="shared" si="1"/>
        <v>0</v>
      </c>
      <c r="F11" s="7">
        <f t="shared" si="2"/>
        <v>0</v>
      </c>
      <c r="G11" s="8">
        <f t="shared" si="0"/>
        <v>45.779977160258852</v>
      </c>
      <c r="H11" s="42">
        <v>56.38</v>
      </c>
      <c r="I11" s="6">
        <v>240528000</v>
      </c>
      <c r="J11" s="6">
        <f t="shared" si="3"/>
        <v>296220520</v>
      </c>
      <c r="K11" s="7">
        <f t="shared" si="4"/>
        <v>0.23154277256701916</v>
      </c>
    </row>
    <row r="12" spans="1:12">
      <c r="A12" s="5" t="s">
        <v>19</v>
      </c>
      <c r="B12" s="5" t="s">
        <v>49</v>
      </c>
      <c r="C12" s="6">
        <v>2000000</v>
      </c>
      <c r="D12" s="6">
        <v>2000000</v>
      </c>
      <c r="E12" s="6">
        <f t="shared" si="1"/>
        <v>0</v>
      </c>
      <c r="F12" s="7">
        <f t="shared" si="2"/>
        <v>0</v>
      </c>
      <c r="G12" s="8">
        <f t="shared" si="0"/>
        <v>44.61</v>
      </c>
      <c r="H12" s="42">
        <v>56.59</v>
      </c>
      <c r="I12" s="6">
        <v>89220000</v>
      </c>
      <c r="J12" s="6">
        <f>D12*H12</f>
        <v>113180000</v>
      </c>
      <c r="K12" s="7">
        <f t="shared" si="4"/>
        <v>0.26854965254427254</v>
      </c>
    </row>
    <row r="13" spans="1:12">
      <c r="A13" s="5" t="s">
        <v>20</v>
      </c>
      <c r="B13" s="5" t="s">
        <v>50</v>
      </c>
      <c r="C13" s="6">
        <v>3447600</v>
      </c>
      <c r="D13" s="6">
        <v>3447600</v>
      </c>
      <c r="E13" s="6">
        <f t="shared" si="1"/>
        <v>0</v>
      </c>
      <c r="F13" s="7">
        <f t="shared" si="2"/>
        <v>0</v>
      </c>
      <c r="G13" s="8">
        <f t="shared" si="0"/>
        <v>3.5700197238658777</v>
      </c>
      <c r="H13" s="42">
        <v>12.51</v>
      </c>
      <c r="I13" s="6">
        <v>12308000</v>
      </c>
      <c r="J13" s="6">
        <f t="shared" si="3"/>
        <v>43129476</v>
      </c>
      <c r="K13" s="7">
        <f t="shared" si="4"/>
        <v>2.5041823204419891</v>
      </c>
    </row>
    <row r="14" spans="1:12">
      <c r="A14" s="5" t="s">
        <v>21</v>
      </c>
      <c r="B14" s="5" t="s">
        <v>51</v>
      </c>
      <c r="C14" s="6">
        <v>7777900</v>
      </c>
      <c r="D14" s="6">
        <v>7777900</v>
      </c>
      <c r="E14" s="6">
        <f t="shared" si="1"/>
        <v>0</v>
      </c>
      <c r="F14" s="7">
        <f t="shared" si="2"/>
        <v>0</v>
      </c>
      <c r="G14" s="8">
        <f t="shared" si="0"/>
        <v>11.720001542832899</v>
      </c>
      <c r="H14" s="42">
        <v>16.420000000000002</v>
      </c>
      <c r="I14" s="6">
        <v>91157000</v>
      </c>
      <c r="J14" s="6">
        <f t="shared" si="3"/>
        <v>127713118.00000001</v>
      </c>
      <c r="K14" s="7">
        <f t="shared" si="4"/>
        <v>0.40102370635277618</v>
      </c>
    </row>
    <row r="15" spans="1:12">
      <c r="A15" s="5" t="s">
        <v>22</v>
      </c>
      <c r="B15" s="5" t="s">
        <v>52</v>
      </c>
      <c r="C15" s="6">
        <v>1510500</v>
      </c>
      <c r="D15" s="6">
        <v>1510500</v>
      </c>
      <c r="E15" s="6">
        <f t="shared" si="1"/>
        <v>0</v>
      </c>
      <c r="F15" s="7">
        <f t="shared" si="2"/>
        <v>0</v>
      </c>
      <c r="G15" s="8">
        <f t="shared" si="0"/>
        <v>35.339953657729225</v>
      </c>
      <c r="H15" s="42">
        <v>39.51</v>
      </c>
      <c r="I15" s="6">
        <v>53381000</v>
      </c>
      <c r="J15" s="6">
        <f t="shared" si="3"/>
        <v>59679855</v>
      </c>
      <c r="K15" s="7">
        <f t="shared" si="4"/>
        <v>0.11799807047451338</v>
      </c>
    </row>
    <row r="16" spans="1:12">
      <c r="A16" s="5" t="s">
        <v>23</v>
      </c>
      <c r="B16" s="5" t="s">
        <v>53</v>
      </c>
      <c r="C16" s="6">
        <v>2757898</v>
      </c>
      <c r="D16" s="6">
        <v>2757898</v>
      </c>
      <c r="E16" s="6">
        <f t="shared" si="1"/>
        <v>0</v>
      </c>
      <c r="F16" s="7">
        <f t="shared" si="2"/>
        <v>0</v>
      </c>
      <c r="G16" s="8">
        <f t="shared" si="0"/>
        <v>23.629952956925891</v>
      </c>
      <c r="H16" s="42">
        <v>26.64</v>
      </c>
      <c r="I16" s="6">
        <v>65169000</v>
      </c>
      <c r="J16" s="6">
        <f t="shared" si="3"/>
        <v>73470402.719999999</v>
      </c>
      <c r="K16" s="7">
        <f t="shared" si="4"/>
        <v>0.12738269299820471</v>
      </c>
    </row>
    <row r="17" spans="1:12">
      <c r="A17" s="5" t="s">
        <v>24</v>
      </c>
      <c r="B17" s="5" t="s">
        <v>54</v>
      </c>
      <c r="C17" s="6">
        <v>7782600</v>
      </c>
      <c r="D17" s="6">
        <v>7782600</v>
      </c>
      <c r="E17" s="6">
        <f t="shared" si="1"/>
        <v>0</v>
      </c>
      <c r="F17" s="7">
        <f t="shared" si="2"/>
        <v>0</v>
      </c>
      <c r="G17" s="8">
        <f t="shared" si="0"/>
        <v>20.898285919872535</v>
      </c>
      <c r="H17" s="42">
        <v>30.67</v>
      </c>
      <c r="I17" s="6">
        <v>162643000</v>
      </c>
      <c r="J17" s="6">
        <f t="shared" si="3"/>
        <v>238692342</v>
      </c>
      <c r="K17" s="7">
        <f t="shared" si="4"/>
        <v>0.46758447642997236</v>
      </c>
    </row>
    <row r="18" spans="1:12">
      <c r="A18" s="5" t="s">
        <v>7</v>
      </c>
      <c r="B18" s="5" t="s">
        <v>55</v>
      </c>
      <c r="C18" s="6">
        <v>3372200</v>
      </c>
      <c r="D18" s="6">
        <v>3372200</v>
      </c>
      <c r="E18" s="6">
        <f t="shared" si="1"/>
        <v>0</v>
      </c>
      <c r="F18" s="7">
        <f t="shared" si="2"/>
        <v>0</v>
      </c>
      <c r="G18" s="8">
        <f t="shared" si="0"/>
        <v>28.750074135579148</v>
      </c>
      <c r="H18" s="42">
        <v>26.66</v>
      </c>
      <c r="I18" s="6">
        <v>96951000</v>
      </c>
      <c r="J18" s="6">
        <f t="shared" si="3"/>
        <v>89902852</v>
      </c>
      <c r="K18" s="7">
        <f t="shared" si="4"/>
        <v>-7.2698043341481777E-2</v>
      </c>
    </row>
    <row r="19" spans="1:12">
      <c r="A19" s="5" t="s">
        <v>25</v>
      </c>
      <c r="B19" s="5" t="s">
        <v>56</v>
      </c>
      <c r="C19" s="6">
        <v>36914633</v>
      </c>
      <c r="D19" s="6">
        <v>36914633</v>
      </c>
      <c r="E19" s="6">
        <f t="shared" si="1"/>
        <v>0</v>
      </c>
      <c r="F19" s="7">
        <f t="shared" si="2"/>
        <v>0</v>
      </c>
      <c r="G19" s="8">
        <f t="shared" si="0"/>
        <v>56.799995817376811</v>
      </c>
      <c r="H19" s="42">
        <v>60.89</v>
      </c>
      <c r="I19" s="6">
        <v>2096751000</v>
      </c>
      <c r="J19" s="6">
        <f t="shared" si="3"/>
        <v>2247732003.3699999</v>
      </c>
      <c r="K19" s="7">
        <f>(J19/I19)-1</f>
        <v>7.2007121193694346E-2</v>
      </c>
    </row>
    <row r="20" spans="1:12">
      <c r="A20" s="5" t="s">
        <v>26</v>
      </c>
      <c r="B20" s="5" t="s">
        <v>57</v>
      </c>
      <c r="C20" s="6">
        <v>138272500</v>
      </c>
      <c r="D20" s="6">
        <v>138272500</v>
      </c>
      <c r="E20" s="6">
        <f t="shared" si="1"/>
        <v>0</v>
      </c>
      <c r="F20" s="7">
        <f t="shared" si="2"/>
        <v>0</v>
      </c>
      <c r="G20" s="8">
        <f t="shared" si="0"/>
        <v>25.339998915185593</v>
      </c>
      <c r="H20" s="42">
        <v>26.27</v>
      </c>
      <c r="I20" s="6">
        <v>3503825000</v>
      </c>
      <c r="J20" s="6">
        <f t="shared" si="3"/>
        <v>3632418575</v>
      </c>
      <c r="K20" s="7">
        <f t="shared" si="4"/>
        <v>3.6700912574115341E-2</v>
      </c>
    </row>
    <row r="21" spans="1:12">
      <c r="A21" s="5" t="s">
        <v>8</v>
      </c>
      <c r="B21" s="5" t="s">
        <v>80</v>
      </c>
      <c r="C21" s="6">
        <v>6500000</v>
      </c>
      <c r="D21" s="6">
        <v>6500000</v>
      </c>
      <c r="E21" s="6">
        <f t="shared" si="1"/>
        <v>0</v>
      </c>
      <c r="F21" s="7">
        <f t="shared" si="2"/>
        <v>0</v>
      </c>
      <c r="G21" s="8">
        <f t="shared" si="0"/>
        <v>19.41</v>
      </c>
      <c r="H21" s="42">
        <v>20.94</v>
      </c>
      <c r="I21" s="6">
        <v>126165000</v>
      </c>
      <c r="J21" s="6">
        <f t="shared" si="3"/>
        <v>136110000</v>
      </c>
      <c r="K21" s="7">
        <f t="shared" si="4"/>
        <v>7.8825347758887165E-2</v>
      </c>
    </row>
    <row r="22" spans="1:12">
      <c r="A22" s="5" t="s">
        <v>27</v>
      </c>
      <c r="B22" s="5" t="s">
        <v>58</v>
      </c>
      <c r="C22" s="6">
        <v>6715060</v>
      </c>
      <c r="D22" s="6">
        <v>6715060</v>
      </c>
      <c r="E22" s="6">
        <f t="shared" si="1"/>
        <v>0</v>
      </c>
      <c r="F22" s="7">
        <f t="shared" si="2"/>
        <v>0</v>
      </c>
      <c r="G22" s="8">
        <f t="shared" si="0"/>
        <v>50.929999136269821</v>
      </c>
      <c r="H22" s="42">
        <v>62.32</v>
      </c>
      <c r="I22" s="6">
        <v>341998000</v>
      </c>
      <c r="J22" s="6">
        <f t="shared" si="3"/>
        <v>418482539.19999999</v>
      </c>
      <c r="K22" s="7">
        <f t="shared" si="4"/>
        <v>0.22364031134684992</v>
      </c>
    </row>
    <row r="23" spans="1:12" s="13" customFormat="1">
      <c r="A23" s="43" t="s">
        <v>28</v>
      </c>
      <c r="B23" s="43" t="s">
        <v>59</v>
      </c>
      <c r="C23" s="44">
        <v>48000000</v>
      </c>
      <c r="D23" s="44">
        <v>39219312</v>
      </c>
      <c r="E23" s="44">
        <f t="shared" si="1"/>
        <v>-8780688</v>
      </c>
      <c r="F23" s="45">
        <f t="shared" si="2"/>
        <v>-0.18293100000000001</v>
      </c>
      <c r="G23" s="15">
        <f t="shared" si="0"/>
        <v>26.35</v>
      </c>
      <c r="H23" s="46">
        <v>20.46</v>
      </c>
      <c r="I23" s="44">
        <v>1264800000</v>
      </c>
      <c r="J23" s="44">
        <f t="shared" si="3"/>
        <v>802427123.51999998</v>
      </c>
      <c r="K23" s="45">
        <f t="shared" si="4"/>
        <v>-0.36556995294117645</v>
      </c>
      <c r="L23" s="14"/>
    </row>
    <row r="24" spans="1:12">
      <c r="A24" s="5" t="s">
        <v>29</v>
      </c>
      <c r="B24" s="5" t="s">
        <v>60</v>
      </c>
      <c r="C24" s="6">
        <v>7200000</v>
      </c>
      <c r="D24" s="6">
        <v>7200000</v>
      </c>
      <c r="E24" s="6">
        <f t="shared" si="1"/>
        <v>0</v>
      </c>
      <c r="F24" s="7">
        <f t="shared" si="2"/>
        <v>0</v>
      </c>
      <c r="G24" s="15">
        <f t="shared" si="0"/>
        <v>25.96</v>
      </c>
      <c r="H24" s="42">
        <v>28.19</v>
      </c>
      <c r="I24" s="6">
        <v>186912000</v>
      </c>
      <c r="J24" s="6">
        <f t="shared" si="3"/>
        <v>202968000</v>
      </c>
      <c r="K24" s="7">
        <f t="shared" si="4"/>
        <v>8.5901386748844288E-2</v>
      </c>
    </row>
    <row r="25" spans="1:12">
      <c r="A25" s="5" t="s">
        <v>9</v>
      </c>
      <c r="B25" s="5" t="s">
        <v>61</v>
      </c>
      <c r="C25" s="6">
        <v>9000000</v>
      </c>
      <c r="D25" s="6">
        <v>9000000</v>
      </c>
      <c r="E25" s="6">
        <f t="shared" si="1"/>
        <v>0</v>
      </c>
      <c r="F25" s="7">
        <f t="shared" si="2"/>
        <v>0</v>
      </c>
      <c r="G25" s="15">
        <f t="shared" si="0"/>
        <v>16.84</v>
      </c>
      <c r="H25" s="42">
        <v>20.49</v>
      </c>
      <c r="I25" s="6">
        <v>151560000</v>
      </c>
      <c r="J25" s="6">
        <f t="shared" si="3"/>
        <v>184410000</v>
      </c>
      <c r="K25" s="7">
        <f t="shared" si="4"/>
        <v>0.21674584323040369</v>
      </c>
    </row>
    <row r="26" spans="1:12">
      <c r="A26" s="5" t="s">
        <v>30</v>
      </c>
      <c r="B26" s="5" t="s">
        <v>62</v>
      </c>
      <c r="C26" s="6">
        <v>7641000</v>
      </c>
      <c r="D26" s="6">
        <v>7641000</v>
      </c>
      <c r="E26" s="6">
        <f t="shared" si="1"/>
        <v>0</v>
      </c>
      <c r="F26" s="7">
        <f t="shared" si="2"/>
        <v>0</v>
      </c>
      <c r="G26" s="15">
        <f t="shared" si="0"/>
        <v>51.78000261745845</v>
      </c>
      <c r="H26" s="42">
        <v>64.7</v>
      </c>
      <c r="I26" s="6">
        <v>395651000</v>
      </c>
      <c r="J26" s="6">
        <f t="shared" si="3"/>
        <v>494372700</v>
      </c>
      <c r="K26" s="7">
        <f t="shared" si="4"/>
        <v>0.24951712494092027</v>
      </c>
    </row>
    <row r="27" spans="1:12">
      <c r="A27" s="5" t="s">
        <v>31</v>
      </c>
      <c r="B27" s="5" t="s">
        <v>63</v>
      </c>
      <c r="C27" s="6">
        <v>1933000</v>
      </c>
      <c r="D27" s="6">
        <v>1933000</v>
      </c>
      <c r="E27" s="6">
        <f t="shared" si="1"/>
        <v>0</v>
      </c>
      <c r="F27" s="7">
        <f t="shared" si="2"/>
        <v>0</v>
      </c>
      <c r="G27" s="15">
        <f t="shared" si="0"/>
        <v>37.669943093636832</v>
      </c>
      <c r="H27" s="42">
        <v>43.11</v>
      </c>
      <c r="I27" s="6">
        <v>72816000</v>
      </c>
      <c r="J27" s="6">
        <f t="shared" si="3"/>
        <v>83331630</v>
      </c>
      <c r="K27" s="7">
        <f t="shared" si="4"/>
        <v>0.14441372775214245</v>
      </c>
    </row>
    <row r="28" spans="1:12">
      <c r="A28" s="5" t="s">
        <v>32</v>
      </c>
      <c r="B28" s="5" t="s">
        <v>64</v>
      </c>
      <c r="C28" s="6">
        <v>96316010</v>
      </c>
      <c r="D28" s="6">
        <v>96316010</v>
      </c>
      <c r="E28" s="6">
        <f t="shared" si="1"/>
        <v>0</v>
      </c>
      <c r="F28" s="7">
        <f t="shared" si="2"/>
        <v>0</v>
      </c>
      <c r="G28" s="15">
        <f t="shared" si="0"/>
        <v>51.099988465053734</v>
      </c>
      <c r="H28" s="42">
        <v>57.83</v>
      </c>
      <c r="I28" s="6">
        <v>4921747000</v>
      </c>
      <c r="J28" s="6">
        <f t="shared" si="3"/>
        <v>5569954858.3000002</v>
      </c>
      <c r="K28" s="7">
        <f t="shared" si="4"/>
        <v>0.13170279949375696</v>
      </c>
    </row>
    <row r="29" spans="1:12">
      <c r="A29" s="5" t="s">
        <v>81</v>
      </c>
      <c r="B29" s="5" t="s">
        <v>82</v>
      </c>
      <c r="C29" s="6">
        <v>3903933</v>
      </c>
      <c r="D29" s="6">
        <v>3903933</v>
      </c>
      <c r="E29" s="6">
        <f t="shared" si="1"/>
        <v>0</v>
      </c>
      <c r="F29" s="7">
        <f t="shared" si="2"/>
        <v>0</v>
      </c>
      <c r="G29" s="15">
        <f t="shared" si="0"/>
        <v>29.489747902948128</v>
      </c>
      <c r="H29" s="42">
        <v>36.950000000000003</v>
      </c>
      <c r="I29" s="6">
        <v>115126000</v>
      </c>
      <c r="J29" s="6">
        <f t="shared" si="3"/>
        <v>144250324.35000002</v>
      </c>
      <c r="K29" s="7">
        <f t="shared" si="4"/>
        <v>0.25297781865086977</v>
      </c>
    </row>
    <row r="30" spans="1:12">
      <c r="A30" s="5" t="s">
        <v>33</v>
      </c>
      <c r="B30" s="5" t="s">
        <v>65</v>
      </c>
      <c r="C30" s="6">
        <v>3204600</v>
      </c>
      <c r="D30" s="6">
        <v>3204600</v>
      </c>
      <c r="E30" s="6">
        <f t="shared" si="1"/>
        <v>0</v>
      </c>
      <c r="F30" s="7">
        <f t="shared" si="2"/>
        <v>0</v>
      </c>
      <c r="G30" s="15">
        <f t="shared" si="0"/>
        <v>16.450102976970605</v>
      </c>
      <c r="H30" s="42">
        <v>22.55</v>
      </c>
      <c r="I30" s="6">
        <v>52716000</v>
      </c>
      <c r="J30" s="6">
        <f t="shared" si="3"/>
        <v>72263730</v>
      </c>
      <c r="K30" s="7">
        <f t="shared" si="4"/>
        <v>0.3708120874117915</v>
      </c>
    </row>
    <row r="31" spans="1:12">
      <c r="A31" s="5" t="s">
        <v>34</v>
      </c>
      <c r="B31" s="5" t="s">
        <v>66</v>
      </c>
      <c r="C31" s="6">
        <v>2823879</v>
      </c>
      <c r="D31" s="6">
        <v>2823879</v>
      </c>
      <c r="E31" s="6">
        <f t="shared" si="1"/>
        <v>0</v>
      </c>
      <c r="F31" s="7">
        <f t="shared" si="2"/>
        <v>0</v>
      </c>
      <c r="G31" s="15">
        <f t="shared" si="0"/>
        <v>37.03983067263151</v>
      </c>
      <c r="H31" s="42">
        <v>43.43</v>
      </c>
      <c r="I31" s="6">
        <v>104596000</v>
      </c>
      <c r="J31" s="6">
        <f t="shared" si="3"/>
        <v>122641064.97</v>
      </c>
      <c r="K31" s="7">
        <f t="shared" si="4"/>
        <v>0.17252155885502307</v>
      </c>
    </row>
    <row r="32" spans="1:12">
      <c r="A32" s="5" t="s">
        <v>35</v>
      </c>
      <c r="B32" s="5" t="s">
        <v>67</v>
      </c>
      <c r="C32" s="6">
        <v>69039426</v>
      </c>
      <c r="D32" s="6">
        <v>69039426</v>
      </c>
      <c r="E32" s="6">
        <f t="shared" si="1"/>
        <v>0</v>
      </c>
      <c r="F32" s="7">
        <f t="shared" si="2"/>
        <v>0</v>
      </c>
      <c r="G32" s="15">
        <f t="shared" si="0"/>
        <v>17.919992556137416</v>
      </c>
      <c r="H32" s="42">
        <v>21.86</v>
      </c>
      <c r="I32" s="6">
        <v>1237186000</v>
      </c>
      <c r="J32" s="6">
        <f t="shared" si="3"/>
        <v>1509201852.3599999</v>
      </c>
      <c r="K32" s="7">
        <f t="shared" si="4"/>
        <v>0.21986657815397193</v>
      </c>
    </row>
    <row r="33" spans="1:11">
      <c r="A33" s="5" t="s">
        <v>36</v>
      </c>
      <c r="B33" s="5" t="s">
        <v>68</v>
      </c>
      <c r="C33" s="6">
        <v>17072192</v>
      </c>
      <c r="D33" s="6">
        <v>17072192</v>
      </c>
      <c r="E33" s="6">
        <f t="shared" si="1"/>
        <v>0</v>
      </c>
      <c r="F33" s="7">
        <f t="shared" si="2"/>
        <v>0</v>
      </c>
      <c r="G33" s="15">
        <f t="shared" si="0"/>
        <v>10.070001555746327</v>
      </c>
      <c r="H33" s="42">
        <v>17.18</v>
      </c>
      <c r="I33" s="6">
        <v>171917000</v>
      </c>
      <c r="J33" s="6">
        <f t="shared" si="3"/>
        <v>293300258.56</v>
      </c>
      <c r="K33" s="7">
        <f t="shared" si="4"/>
        <v>0.70605733324802089</v>
      </c>
    </row>
    <row r="34" spans="1:11">
      <c r="A34" s="5" t="s">
        <v>10</v>
      </c>
      <c r="B34" s="5" t="s">
        <v>69</v>
      </c>
      <c r="C34" s="6">
        <v>9558000</v>
      </c>
      <c r="D34" s="6">
        <v>9558000</v>
      </c>
      <c r="E34" s="6">
        <f t="shared" si="1"/>
        <v>0</v>
      </c>
      <c r="F34" s="7">
        <f t="shared" si="2"/>
        <v>0</v>
      </c>
      <c r="G34" s="15">
        <f t="shared" si="0"/>
        <v>52.059949780288761</v>
      </c>
      <c r="H34" s="42">
        <v>58.26</v>
      </c>
      <c r="I34" s="6">
        <v>497589000</v>
      </c>
      <c r="J34" s="6">
        <f t="shared" si="3"/>
        <v>556849080</v>
      </c>
      <c r="K34" s="7">
        <f t="shared" si="4"/>
        <v>0.11909443335765069</v>
      </c>
    </row>
    <row r="35" spans="1:11">
      <c r="A35" s="5" t="s">
        <v>37</v>
      </c>
      <c r="B35" s="5" t="s">
        <v>70</v>
      </c>
      <c r="C35" s="6">
        <v>1429200</v>
      </c>
      <c r="D35" s="6">
        <v>1429200</v>
      </c>
      <c r="E35" s="6">
        <f t="shared" si="1"/>
        <v>0</v>
      </c>
      <c r="F35" s="7">
        <f t="shared" si="2"/>
        <v>0</v>
      </c>
      <c r="G35" s="8">
        <f t="shared" si="0"/>
        <v>49.990204310103557</v>
      </c>
      <c r="H35" s="42">
        <v>56.47</v>
      </c>
      <c r="I35" s="6">
        <v>71446000</v>
      </c>
      <c r="J35" s="6">
        <f t="shared" si="3"/>
        <v>80706924</v>
      </c>
      <c r="K35" s="7">
        <f t="shared" si="4"/>
        <v>0.12962130840075026</v>
      </c>
    </row>
    <row r="36" spans="1:11">
      <c r="A36" s="5" t="s">
        <v>38</v>
      </c>
      <c r="B36" s="5" t="s">
        <v>71</v>
      </c>
      <c r="C36" s="6">
        <v>3400000</v>
      </c>
      <c r="D36" s="6">
        <v>3400000</v>
      </c>
      <c r="E36" s="6">
        <f t="shared" si="1"/>
        <v>0</v>
      </c>
      <c r="F36" s="7">
        <f t="shared" si="2"/>
        <v>0</v>
      </c>
      <c r="G36" s="8">
        <f t="shared" si="0"/>
        <v>24.98</v>
      </c>
      <c r="H36" s="42">
        <v>25.04</v>
      </c>
      <c r="I36" s="6">
        <v>84932000</v>
      </c>
      <c r="J36" s="6">
        <f t="shared" si="3"/>
        <v>85136000</v>
      </c>
      <c r="K36" s="7">
        <f t="shared" si="4"/>
        <v>2.4019215372297342E-3</v>
      </c>
    </row>
    <row r="37" spans="1:11">
      <c r="A37" s="5" t="s">
        <v>11</v>
      </c>
      <c r="B37" s="5" t="s">
        <v>72</v>
      </c>
      <c r="C37" s="6">
        <v>2700000</v>
      </c>
      <c r="D37" s="6">
        <v>2700000</v>
      </c>
      <c r="E37" s="6">
        <f t="shared" si="1"/>
        <v>0</v>
      </c>
      <c r="F37" s="7">
        <f t="shared" si="2"/>
        <v>0</v>
      </c>
      <c r="G37" s="8">
        <f t="shared" si="0"/>
        <v>17.7</v>
      </c>
      <c r="H37" s="42">
        <v>21</v>
      </c>
      <c r="I37" s="6">
        <v>47790000</v>
      </c>
      <c r="J37" s="6">
        <f t="shared" si="3"/>
        <v>56700000</v>
      </c>
      <c r="K37" s="7">
        <f t="shared" si="4"/>
        <v>0.18644067796610164</v>
      </c>
    </row>
    <row r="38" spans="1:11">
      <c r="A38" s="5" t="s">
        <v>39</v>
      </c>
      <c r="B38" s="5" t="s">
        <v>73</v>
      </c>
      <c r="C38" s="6">
        <v>19944300</v>
      </c>
      <c r="D38" s="6">
        <v>19944300</v>
      </c>
      <c r="E38" s="6">
        <f t="shared" si="1"/>
        <v>0</v>
      </c>
      <c r="F38" s="7">
        <f t="shared" si="2"/>
        <v>0</v>
      </c>
      <c r="G38" s="8">
        <f t="shared" si="0"/>
        <v>48.440005415081004</v>
      </c>
      <c r="H38" s="42">
        <v>49.07</v>
      </c>
      <c r="I38" s="6">
        <v>966102000</v>
      </c>
      <c r="J38" s="6">
        <f t="shared" si="3"/>
        <v>978666801</v>
      </c>
      <c r="K38" s="7">
        <f t="shared" si="4"/>
        <v>1.3005667103473506E-2</v>
      </c>
    </row>
    <row r="39" spans="1:11">
      <c r="A39" s="5" t="s">
        <v>12</v>
      </c>
      <c r="B39" s="5" t="s">
        <v>74</v>
      </c>
      <c r="C39" s="6">
        <v>1727765</v>
      </c>
      <c r="D39" s="6">
        <v>1727765</v>
      </c>
      <c r="E39" s="6">
        <f t="shared" si="1"/>
        <v>0</v>
      </c>
      <c r="F39" s="7">
        <f t="shared" si="2"/>
        <v>0</v>
      </c>
      <c r="G39" s="8">
        <f t="shared" si="0"/>
        <v>352.17983927212322</v>
      </c>
      <c r="H39" s="42">
        <v>468.08</v>
      </c>
      <c r="I39" s="6">
        <v>608484000</v>
      </c>
      <c r="J39" s="6">
        <f t="shared" si="3"/>
        <v>808732241.19999993</v>
      </c>
      <c r="K39" s="7">
        <f t="shared" si="4"/>
        <v>0.32909368397525651</v>
      </c>
    </row>
    <row r="40" spans="1:11">
      <c r="A40" s="5" t="s">
        <v>40</v>
      </c>
      <c r="B40" s="5" t="s">
        <v>75</v>
      </c>
      <c r="C40" s="6">
        <v>302609212</v>
      </c>
      <c r="D40" s="6">
        <v>302609212</v>
      </c>
      <c r="E40" s="6">
        <f t="shared" si="1"/>
        <v>0</v>
      </c>
      <c r="F40" s="7">
        <f t="shared" si="2"/>
        <v>0</v>
      </c>
      <c r="G40" s="8">
        <f t="shared" si="0"/>
        <v>24.259998403485483</v>
      </c>
      <c r="H40" s="42">
        <v>28.18</v>
      </c>
      <c r="I40" s="6">
        <v>7341299000</v>
      </c>
      <c r="J40" s="6">
        <f t="shared" si="3"/>
        <v>8527527594.1599998</v>
      </c>
      <c r="K40" s="7">
        <f t="shared" si="4"/>
        <v>0.16158292887403158</v>
      </c>
    </row>
    <row r="41" spans="1:11">
      <c r="A41" s="5" t="s">
        <v>41</v>
      </c>
      <c r="B41" s="5" t="s">
        <v>76</v>
      </c>
      <c r="C41" s="6">
        <v>3500000</v>
      </c>
      <c r="D41" s="6">
        <v>3500000</v>
      </c>
      <c r="E41" s="6">
        <f t="shared" si="1"/>
        <v>0</v>
      </c>
      <c r="F41" s="7">
        <f t="shared" si="2"/>
        <v>0</v>
      </c>
      <c r="G41" s="8">
        <f t="shared" si="0"/>
        <v>50.89</v>
      </c>
      <c r="H41" s="42">
        <v>47.36</v>
      </c>
      <c r="I41" s="6">
        <v>178115000</v>
      </c>
      <c r="J41" s="6">
        <f t="shared" si="3"/>
        <v>165760000</v>
      </c>
      <c r="K41" s="7">
        <f t="shared" si="4"/>
        <v>-6.9365297700923589E-2</v>
      </c>
    </row>
    <row r="42" spans="1:11">
      <c r="A42" s="5" t="s">
        <v>42</v>
      </c>
      <c r="B42" s="5" t="s">
        <v>77</v>
      </c>
      <c r="C42" s="6">
        <v>5703087</v>
      </c>
      <c r="D42" s="6">
        <v>5703087</v>
      </c>
      <c r="E42" s="6">
        <f t="shared" si="1"/>
        <v>0</v>
      </c>
      <c r="F42" s="7">
        <f t="shared" si="2"/>
        <v>0</v>
      </c>
      <c r="G42" s="8">
        <f t="shared" si="0"/>
        <v>290.99994441606799</v>
      </c>
      <c r="H42" s="42">
        <v>325.5</v>
      </c>
      <c r="I42" s="6">
        <v>1659598000</v>
      </c>
      <c r="J42" s="6">
        <f t="shared" si="3"/>
        <v>1856354818.5</v>
      </c>
      <c r="K42" s="7">
        <f t="shared" si="4"/>
        <v>0.11855691468656859</v>
      </c>
    </row>
    <row r="44" spans="1:11" ht="11.25" customHeight="1">
      <c r="A44" s="67" t="s">
        <v>78</v>
      </c>
      <c r="B44" s="68"/>
      <c r="C44" s="68"/>
      <c r="D44" s="68"/>
      <c r="E44" s="68"/>
      <c r="F44" s="68"/>
      <c r="G44" s="68"/>
      <c r="H44" s="68"/>
      <c r="I44" s="69">
        <f>SUM(I2:I42)</f>
        <v>48954993000</v>
      </c>
      <c r="J44" s="69">
        <f>SUM(J2:J42)</f>
        <v>55547535039.299988</v>
      </c>
      <c r="K44" s="70">
        <f>(J44/I44)-1</f>
        <v>0.13466536578403732</v>
      </c>
    </row>
    <row r="45" spans="1:11">
      <c r="A45" s="71"/>
      <c r="B45" s="71"/>
      <c r="C45" s="72"/>
      <c r="D45" s="72"/>
      <c r="E45" s="72"/>
      <c r="F45" s="72"/>
      <c r="G45" s="73"/>
      <c r="H45" s="73"/>
      <c r="I45" s="72"/>
      <c r="J45" s="72"/>
      <c r="K45" s="74"/>
    </row>
    <row r="46" spans="1:11" ht="11.25" customHeight="1">
      <c r="A46" s="75" t="s">
        <v>125</v>
      </c>
      <c r="B46" s="68"/>
      <c r="C46" s="68"/>
      <c r="D46" s="68"/>
      <c r="E46" s="68"/>
      <c r="F46" s="68"/>
      <c r="G46" s="68"/>
      <c r="H46" s="68"/>
      <c r="I46" s="68"/>
      <c r="J46" s="69">
        <f>D70</f>
        <v>239270941.24980003</v>
      </c>
      <c r="K46" s="74"/>
    </row>
    <row r="47" spans="1:11">
      <c r="A47" s="71"/>
      <c r="B47" s="71"/>
      <c r="C47" s="72"/>
      <c r="D47" s="72"/>
      <c r="E47" s="72"/>
      <c r="F47" s="72"/>
      <c r="G47" s="73"/>
      <c r="H47" s="73"/>
      <c r="I47" s="72"/>
      <c r="J47" s="72"/>
      <c r="K47" s="74"/>
    </row>
    <row r="48" spans="1:11" ht="11.25" customHeight="1" thickBot="1">
      <c r="A48" s="67" t="s">
        <v>93</v>
      </c>
      <c r="B48" s="68"/>
      <c r="C48" s="68"/>
      <c r="D48" s="68"/>
      <c r="E48" s="68"/>
      <c r="F48" s="68"/>
      <c r="G48" s="68"/>
      <c r="H48" s="68"/>
      <c r="I48" s="76">
        <f>I44</f>
        <v>48954993000</v>
      </c>
      <c r="J48" s="76">
        <f>J44+J46</f>
        <v>55786805980.549789</v>
      </c>
      <c r="K48" s="77">
        <f t="shared" ref="K48" si="9">(J48/I48)-1</f>
        <v>0.13955293550036441</v>
      </c>
    </row>
    <row r="49" spans="1:12" ht="12" thickTop="1">
      <c r="A49" s="71"/>
      <c r="B49" s="71"/>
      <c r="C49" s="72"/>
      <c r="D49" s="72"/>
      <c r="E49" s="72"/>
      <c r="F49" s="72"/>
      <c r="G49" s="73"/>
      <c r="H49" s="73"/>
      <c r="I49" s="72"/>
      <c r="J49" s="72"/>
      <c r="K49" s="74"/>
    </row>
    <row r="50" spans="1:12" ht="12" customHeight="1" thickBot="1">
      <c r="A50" s="71"/>
      <c r="B50" s="71"/>
      <c r="C50" s="72"/>
      <c r="D50" s="72"/>
      <c r="E50" s="72"/>
      <c r="F50" s="78" t="s">
        <v>115</v>
      </c>
      <c r="G50" s="79"/>
      <c r="H50" s="79"/>
      <c r="I50" s="79"/>
      <c r="J50" s="76">
        <f>J48-I48</f>
        <v>6831812980.5497894</v>
      </c>
      <c r="K50" s="74"/>
    </row>
    <row r="51" spans="1:12" ht="12" customHeight="1" thickTop="1">
      <c r="A51" s="71"/>
      <c r="B51" s="71"/>
      <c r="C51" s="72"/>
      <c r="D51" s="72"/>
      <c r="E51" s="72"/>
      <c r="F51" s="80"/>
      <c r="G51" s="81"/>
      <c r="H51" s="81"/>
      <c r="I51" s="81"/>
      <c r="J51" s="69"/>
      <c r="K51" s="74"/>
    </row>
    <row r="52" spans="1:12" s="11" customFormat="1" ht="12" customHeight="1">
      <c r="C52" s="62"/>
      <c r="D52" s="62"/>
      <c r="E52" s="62"/>
      <c r="F52" s="63"/>
      <c r="G52" s="64"/>
      <c r="H52" s="64"/>
      <c r="I52" s="64"/>
      <c r="J52" s="65"/>
      <c r="K52" s="66"/>
      <c r="L52" s="62"/>
    </row>
    <row r="53" spans="1:12">
      <c r="A53" s="60" t="s">
        <v>133</v>
      </c>
    </row>
    <row r="54" spans="1:12" ht="13.5">
      <c r="A54" s="47"/>
    </row>
    <row r="55" spans="1:12">
      <c r="A55" s="50" t="s">
        <v>126</v>
      </c>
    </row>
    <row r="56" spans="1:12">
      <c r="A56" s="61" t="s">
        <v>119</v>
      </c>
    </row>
    <row r="57" spans="1:12">
      <c r="A57" s="61" t="s">
        <v>118</v>
      </c>
    </row>
    <row r="58" spans="1:12">
      <c r="A58" s="58" t="s">
        <v>127</v>
      </c>
      <c r="B58" s="58"/>
      <c r="C58" s="59"/>
      <c r="D58" s="59"/>
    </row>
    <row r="59" spans="1:12">
      <c r="A59" s="55" t="s">
        <v>120</v>
      </c>
      <c r="B59" s="56" t="s">
        <v>121</v>
      </c>
      <c r="C59" s="57" t="s">
        <v>122</v>
      </c>
      <c r="D59" s="57" t="s">
        <v>123</v>
      </c>
    </row>
    <row r="60" spans="1:12">
      <c r="A60" s="48">
        <v>40014</v>
      </c>
      <c r="B60" s="6">
        <v>1817000</v>
      </c>
      <c r="C60" s="49">
        <v>28.726900000000001</v>
      </c>
      <c r="D60" s="6">
        <f>C60*B60</f>
        <v>52196777.300000004</v>
      </c>
    </row>
    <row r="61" spans="1:12">
      <c r="A61" s="48">
        <v>40015</v>
      </c>
      <c r="B61" s="6">
        <v>1973645</v>
      </c>
      <c r="C61" s="49">
        <v>26.591799999999999</v>
      </c>
      <c r="D61" s="6">
        <f t="shared" ref="D61:D68" si="10">C61*B61</f>
        <v>52482773.111000001</v>
      </c>
    </row>
    <row r="62" spans="1:12">
      <c r="A62" s="48">
        <v>40015</v>
      </c>
      <c r="B62" s="6">
        <v>1709690</v>
      </c>
      <c r="C62" s="49">
        <v>27.133700000000001</v>
      </c>
      <c r="D62" s="6">
        <f t="shared" si="10"/>
        <v>46390215.553000003</v>
      </c>
    </row>
    <row r="63" spans="1:12">
      <c r="A63" s="48">
        <v>40015</v>
      </c>
      <c r="B63" s="6">
        <v>231765</v>
      </c>
      <c r="C63" s="49">
        <v>28.1187</v>
      </c>
      <c r="D63" s="6">
        <f t="shared" si="10"/>
        <v>6516930.5055</v>
      </c>
    </row>
    <row r="64" spans="1:12">
      <c r="A64" s="48">
        <v>40016</v>
      </c>
      <c r="B64" s="6">
        <v>2253573</v>
      </c>
      <c r="C64" s="49">
        <v>26.642299999999999</v>
      </c>
      <c r="D64" s="6">
        <f t="shared" si="10"/>
        <v>60040367.937899999</v>
      </c>
    </row>
    <row r="65" spans="1:4">
      <c r="A65" s="48">
        <v>40016</v>
      </c>
      <c r="B65" s="6">
        <v>627</v>
      </c>
      <c r="C65" s="49">
        <v>27.365200000000002</v>
      </c>
      <c r="D65" s="6">
        <f t="shared" si="10"/>
        <v>17157.9804</v>
      </c>
    </row>
    <row r="66" spans="1:4">
      <c r="A66" s="48">
        <v>40057</v>
      </c>
      <c r="B66" s="6">
        <v>366761</v>
      </c>
      <c r="C66" s="49">
        <v>26.810400000000001</v>
      </c>
      <c r="D66" s="6">
        <f t="shared" si="10"/>
        <v>9833009.1144000012</v>
      </c>
    </row>
    <row r="67" spans="1:4">
      <c r="A67" s="48">
        <v>40057</v>
      </c>
      <c r="B67" s="6">
        <v>421127</v>
      </c>
      <c r="C67" s="49">
        <v>27.598800000000001</v>
      </c>
      <c r="D67" s="6">
        <f t="shared" si="10"/>
        <v>11622599.8476</v>
      </c>
    </row>
    <row r="68" spans="1:4">
      <c r="A68" s="48">
        <v>40058</v>
      </c>
      <c r="B68" s="6">
        <v>6500</v>
      </c>
      <c r="C68" s="49">
        <v>26.3246</v>
      </c>
      <c r="D68" s="6">
        <f t="shared" si="10"/>
        <v>171109.9</v>
      </c>
    </row>
    <row r="69" spans="1:4">
      <c r="A69" s="48"/>
    </row>
    <row r="70" spans="1:4" ht="12" thickBot="1">
      <c r="A70" s="52" t="s">
        <v>124</v>
      </c>
      <c r="B70" s="53">
        <f>SUM(B60:B68)</f>
        <v>8780688</v>
      </c>
      <c r="C70" s="51"/>
      <c r="D70" s="54">
        <f>SUM(D60:D68)</f>
        <v>239270941.24980003</v>
      </c>
    </row>
    <row r="71" spans="1:4" ht="12" thickTop="1"/>
    <row r="72" spans="1:4">
      <c r="A72" s="5" t="s">
        <v>135</v>
      </c>
    </row>
  </sheetData>
  <mergeCells count="4">
    <mergeCell ref="A46:I46"/>
    <mergeCell ref="A44:H44"/>
    <mergeCell ref="A48:H48"/>
    <mergeCell ref="F50:I50"/>
  </mergeCells>
  <phoneticPr fontId="2" type="noConversion"/>
  <hyperlinks>
    <hyperlink ref="A56" r:id="rId1" display="http://www.sec.gov/Archives/edgar/data/109694/000118143109036112/xslF345X03/rrd248885.xml"/>
    <hyperlink ref="A57" r:id="rId2"/>
    <hyperlink ref="A53" r:id="rId3"/>
  </hyperlinks>
  <printOptions gridLines="1"/>
  <pageMargins left="0.7" right="0.7" top="0.75" bottom="0.75" header="0.3" footer="0.3"/>
  <pageSetup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A5" sqref="A5"/>
    </sheetView>
  </sheetViews>
  <sheetFormatPr defaultRowHeight="13.5"/>
  <cols>
    <col min="1" max="1" width="43.28515625" style="16" customWidth="1"/>
    <col min="2" max="3" width="17.28515625" style="16" bestFit="1" customWidth="1"/>
    <col min="4" max="5" width="11.85546875" style="16" customWidth="1"/>
    <col min="6" max="16384" width="9.140625" style="16"/>
  </cols>
  <sheetData>
    <row r="1" spans="1:5">
      <c r="A1" s="38" t="s">
        <v>105</v>
      </c>
      <c r="B1" s="22"/>
      <c r="C1" s="22"/>
      <c r="D1" s="22"/>
      <c r="E1" s="22"/>
    </row>
    <row r="2" spans="1:5">
      <c r="A2" s="22"/>
      <c r="B2" s="22"/>
      <c r="C2" s="22"/>
      <c r="D2" s="22"/>
      <c r="E2" s="22"/>
    </row>
    <row r="3" spans="1:5" ht="22.5">
      <c r="A3" s="40" t="s">
        <v>112</v>
      </c>
      <c r="B3" s="37" t="s">
        <v>128</v>
      </c>
      <c r="C3" s="37" t="s">
        <v>129</v>
      </c>
      <c r="D3" s="37" t="s">
        <v>131</v>
      </c>
      <c r="E3" s="37" t="s">
        <v>132</v>
      </c>
    </row>
    <row r="4" spans="1:5">
      <c r="A4" s="22" t="s">
        <v>94</v>
      </c>
      <c r="B4" s="23">
        <v>50</v>
      </c>
      <c r="C4" s="23">
        <v>150</v>
      </c>
      <c r="D4" s="23">
        <v>83</v>
      </c>
      <c r="E4" s="23">
        <v>81</v>
      </c>
    </row>
    <row r="5" spans="1:5">
      <c r="A5" s="22" t="s">
        <v>95</v>
      </c>
      <c r="B5" s="23">
        <v>1100</v>
      </c>
      <c r="C5" s="23">
        <v>1200</v>
      </c>
      <c r="D5" s="23">
        <v>1159</v>
      </c>
      <c r="E5" s="23">
        <v>809</v>
      </c>
    </row>
    <row r="6" spans="1:5">
      <c r="A6" s="22" t="s">
        <v>96</v>
      </c>
      <c r="B6" s="23">
        <v>225</v>
      </c>
      <c r="C6" s="23">
        <v>300</v>
      </c>
      <c r="D6" s="23">
        <v>253</v>
      </c>
      <c r="E6" s="23">
        <v>324</v>
      </c>
    </row>
    <row r="7" spans="1:5">
      <c r="A7" s="22" t="s">
        <v>97</v>
      </c>
      <c r="B7" s="23">
        <v>275</v>
      </c>
      <c r="C7" s="23">
        <v>375</v>
      </c>
      <c r="D7" s="23">
        <v>239</v>
      </c>
      <c r="E7" s="23">
        <v>665</v>
      </c>
    </row>
    <row r="8" spans="1:5">
      <c r="A8" s="22" t="s">
        <v>98</v>
      </c>
      <c r="B8" s="23">
        <v>75</v>
      </c>
      <c r="C8" s="23">
        <v>100</v>
      </c>
      <c r="D8" s="23">
        <v>82</v>
      </c>
      <c r="E8" s="23">
        <v>91</v>
      </c>
    </row>
    <row r="9" spans="1:5">
      <c r="A9" s="22" t="s">
        <v>99</v>
      </c>
      <c r="B9" s="23">
        <v>0</v>
      </c>
      <c r="C9" s="23">
        <v>0</v>
      </c>
      <c r="D9" s="23">
        <v>-36</v>
      </c>
      <c r="E9" s="23">
        <v>99</v>
      </c>
    </row>
    <row r="10" spans="1:5" s="17" customFormat="1">
      <c r="A10" s="21" t="s">
        <v>101</v>
      </c>
      <c r="B10" s="24">
        <f>SUM(B4:B9)</f>
        <v>1725</v>
      </c>
      <c r="C10" s="24">
        <f t="shared" ref="C10:E10" si="0">SUM(C4:C9)</f>
        <v>2125</v>
      </c>
      <c r="D10" s="24">
        <f t="shared" si="0"/>
        <v>1780</v>
      </c>
      <c r="E10" s="24">
        <f t="shared" si="0"/>
        <v>2069</v>
      </c>
    </row>
    <row r="11" spans="1:5">
      <c r="A11" s="22"/>
      <c r="B11" s="25"/>
      <c r="C11" s="25"/>
      <c r="D11" s="25"/>
      <c r="E11" s="25"/>
    </row>
    <row r="12" spans="1:5" ht="22.5">
      <c r="A12" s="41" t="s">
        <v>114</v>
      </c>
      <c r="B12" s="23">
        <v>1200</v>
      </c>
      <c r="C12" s="23">
        <v>1800</v>
      </c>
      <c r="D12" s="23">
        <v>1515</v>
      </c>
      <c r="E12" s="23">
        <v>-1012</v>
      </c>
    </row>
    <row r="13" spans="1:5" s="17" customFormat="1" ht="14.25" thickBot="1">
      <c r="A13" s="21" t="s">
        <v>102</v>
      </c>
      <c r="B13" s="26">
        <f>B10+B12</f>
        <v>2925</v>
      </c>
      <c r="C13" s="26">
        <f>C10+C12</f>
        <v>3925</v>
      </c>
      <c r="D13" s="26">
        <f>D10+D12</f>
        <v>3295</v>
      </c>
      <c r="E13" s="26">
        <f>E10+E12</f>
        <v>1057</v>
      </c>
    </row>
    <row r="14" spans="1:5" s="17" customFormat="1" ht="14.25" thickTop="1">
      <c r="A14" s="21" t="s">
        <v>104</v>
      </c>
      <c r="B14" s="27"/>
      <c r="C14" s="27"/>
      <c r="D14" s="27"/>
      <c r="E14" s="27"/>
    </row>
    <row r="15" spans="1:5" s="17" customFormat="1">
      <c r="A15" s="21"/>
      <c r="B15" s="27"/>
      <c r="C15" s="27"/>
      <c r="D15" s="27"/>
      <c r="E15" s="27"/>
    </row>
    <row r="16" spans="1:5">
      <c r="A16" s="30" t="s">
        <v>106</v>
      </c>
      <c r="B16" s="36" t="s">
        <v>80</v>
      </c>
      <c r="C16" s="36" t="s">
        <v>130</v>
      </c>
      <c r="D16" s="23"/>
      <c r="E16" s="28"/>
    </row>
    <row r="17" spans="1:5">
      <c r="A17" s="31" t="s">
        <v>107</v>
      </c>
      <c r="B17" s="32">
        <f>B13*1000000</f>
        <v>2925000000</v>
      </c>
      <c r="C17" s="32">
        <f>C13*1000000</f>
        <v>3925000000</v>
      </c>
      <c r="D17" s="23"/>
      <c r="E17" s="28"/>
    </row>
    <row r="18" spans="1:5">
      <c r="A18" s="33" t="s">
        <v>108</v>
      </c>
      <c r="B18" s="34">
        <f>'13-F Holdings'!J50</f>
        <v>6831812980.5497894</v>
      </c>
      <c r="C18" s="34">
        <f>'13-F Holdings'!J50</f>
        <v>6831812980.5497894</v>
      </c>
      <c r="D18" s="23"/>
      <c r="E18" s="28"/>
    </row>
    <row r="19" spans="1:5">
      <c r="A19" s="33" t="s">
        <v>110</v>
      </c>
      <c r="B19" s="34">
        <f>-0.35*B18</f>
        <v>-2391134543.1924262</v>
      </c>
      <c r="C19" s="34">
        <f>-0.35*C18</f>
        <v>-2391134543.1924262</v>
      </c>
      <c r="D19" s="23"/>
      <c r="E19" s="28"/>
    </row>
    <row r="20" spans="1:5" ht="14.25" thickBot="1">
      <c r="A20" s="31" t="s">
        <v>116</v>
      </c>
      <c r="B20" s="35">
        <f>SUM(B17:B19)</f>
        <v>7365678437.3573627</v>
      </c>
      <c r="C20" s="35">
        <f>SUM(C17:C19)</f>
        <v>8365678437.3573627</v>
      </c>
      <c r="D20" s="23"/>
      <c r="E20" s="28"/>
    </row>
    <row r="21" spans="1:5" ht="14.25" thickTop="1">
      <c r="A21" s="22"/>
      <c r="B21" s="23"/>
      <c r="C21" s="23"/>
      <c r="D21" s="23"/>
      <c r="E21" s="28"/>
    </row>
    <row r="22" spans="1:5">
      <c r="A22" s="22" t="s">
        <v>100</v>
      </c>
      <c r="B22" s="23">
        <v>1551725</v>
      </c>
      <c r="C22" s="23">
        <v>1551725</v>
      </c>
      <c r="D22" s="23" t="s">
        <v>134</v>
      </c>
      <c r="E22" s="28"/>
    </row>
    <row r="23" spans="1:5">
      <c r="A23" s="22" t="s">
        <v>103</v>
      </c>
      <c r="B23" s="23">
        <f>B20/B22</f>
        <v>4746.7679114259054</v>
      </c>
      <c r="C23" s="23">
        <f>C20/C22</f>
        <v>5391.2119978458568</v>
      </c>
      <c r="D23" s="23"/>
      <c r="E23" s="28"/>
    </row>
    <row r="24" spans="1:5">
      <c r="A24" s="22"/>
      <c r="B24" s="23"/>
      <c r="C24" s="23"/>
      <c r="D24" s="23"/>
      <c r="E24" s="28"/>
    </row>
    <row r="25" spans="1:5">
      <c r="A25" s="22" t="s">
        <v>111</v>
      </c>
      <c r="B25" s="23">
        <v>73806</v>
      </c>
      <c r="C25" s="23">
        <v>73806</v>
      </c>
      <c r="D25" s="23"/>
      <c r="E25" s="28"/>
    </row>
    <row r="26" spans="1:5">
      <c r="A26" s="21" t="s">
        <v>109</v>
      </c>
      <c r="B26" s="29">
        <f>B25+B23</f>
        <v>78552.767911425908</v>
      </c>
      <c r="C26" s="29">
        <f>C25+C23</f>
        <v>79197.21199784585</v>
      </c>
      <c r="D26" s="23"/>
      <c r="E26" s="28"/>
    </row>
    <row r="27" spans="1:5">
      <c r="A27" s="22" t="s">
        <v>113</v>
      </c>
      <c r="B27" s="39">
        <f>(B26/B25)-1</f>
        <v>6.4314119603093411E-2</v>
      </c>
      <c r="C27" s="39">
        <f>(C26/C25)-1</f>
        <v>7.3045714411373641E-2</v>
      </c>
      <c r="D27" s="23"/>
      <c r="E27" s="28"/>
    </row>
    <row r="28" spans="1:5">
      <c r="A28" s="22"/>
      <c r="B28" s="23"/>
      <c r="C28" s="23"/>
      <c r="D28" s="23"/>
      <c r="E28" s="28"/>
    </row>
    <row r="29" spans="1:5">
      <c r="A29" s="22"/>
      <c r="B29" s="23"/>
      <c r="C29" s="23"/>
      <c r="D29" s="23"/>
      <c r="E29" s="28"/>
    </row>
    <row r="30" spans="1:5">
      <c r="A30" s="22"/>
      <c r="B30" s="23"/>
      <c r="C30" s="23"/>
      <c r="D30" s="23"/>
      <c r="E30" s="28"/>
    </row>
    <row r="31" spans="1:5">
      <c r="B31" s="20"/>
      <c r="C31" s="20"/>
      <c r="D31" s="20"/>
      <c r="E31" s="19"/>
    </row>
    <row r="32" spans="1:5">
      <c r="B32" s="20"/>
      <c r="C32" s="20"/>
      <c r="D32" s="20"/>
      <c r="E32" s="19"/>
    </row>
    <row r="33" spans="2:5">
      <c r="B33" s="18"/>
      <c r="C33" s="18"/>
      <c r="D33" s="18"/>
      <c r="E33" s="19"/>
    </row>
    <row r="34" spans="2:5">
      <c r="E34" s="19"/>
    </row>
    <row r="35" spans="2:5">
      <c r="E3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13-F Holdings</vt:lpstr>
      <vt:lpstr>Book Value Projections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Nagarajan</dc:creator>
  <cp:lastModifiedBy>Ravi</cp:lastModifiedBy>
  <cp:lastPrinted>2009-09-29T17:45:49Z</cp:lastPrinted>
  <dcterms:created xsi:type="dcterms:W3CDTF">2009-02-27T16:02:25Z</dcterms:created>
  <dcterms:modified xsi:type="dcterms:W3CDTF">2009-10-01T02:47:11Z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bedSmartTagsHasBeenSet">
    <vt:i4>1</vt:i4>
  </property>
</Properties>
</file>